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illartee\Desktop\precios carburante\"/>
    </mc:Choice>
  </mc:AlternateContent>
  <bookViews>
    <workbookView xWindow="0" yWindow="0" windowWidth="23040" windowHeight="9336"/>
  </bookViews>
  <sheets>
    <sheet name="Aragón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J23" i="3"/>
  <c r="G23" i="3"/>
  <c r="J22" i="3"/>
  <c r="G22" i="3"/>
  <c r="J21" i="3"/>
  <c r="G21" i="3"/>
  <c r="J20" i="3"/>
  <c r="G20" i="3"/>
  <c r="J19" i="3"/>
  <c r="G19" i="3"/>
  <c r="H15" i="3"/>
  <c r="E15" i="3"/>
  <c r="B15" i="3"/>
  <c r="H14" i="3"/>
  <c r="E14" i="3"/>
  <c r="B14" i="3"/>
  <c r="H13" i="3"/>
  <c r="E13" i="3"/>
  <c r="C13" i="3"/>
  <c r="B13" i="3"/>
  <c r="D13" i="3" s="1"/>
  <c r="F13" i="3" s="1"/>
  <c r="G10" i="3"/>
  <c r="I10" i="3" s="1"/>
  <c r="C15" i="3" s="1"/>
  <c r="I9" i="3"/>
  <c r="H23" i="3" s="1"/>
  <c r="I23" i="3" s="1"/>
  <c r="K23" i="3" s="1"/>
  <c r="L23" i="3" s="1"/>
  <c r="M23" i="3" s="1"/>
  <c r="I8" i="3"/>
  <c r="H22" i="3" s="1"/>
  <c r="I22" i="3" s="1"/>
  <c r="K22" i="3" s="1"/>
  <c r="L22" i="3" s="1"/>
  <c r="M22" i="3" s="1"/>
  <c r="I7" i="3"/>
  <c r="H19" i="3" s="1"/>
  <c r="I19" i="3" s="1"/>
  <c r="I6" i="3"/>
  <c r="H20" i="3" s="1"/>
  <c r="I20" i="3" s="1"/>
  <c r="K20" i="3" s="1"/>
  <c r="L20" i="3" s="1"/>
  <c r="M20" i="3" s="1"/>
  <c r="K19" i="3" l="1"/>
  <c r="L19" i="3" s="1"/>
  <c r="M19" i="3" s="1"/>
  <c r="I14" i="3"/>
  <c r="J14" i="3" s="1"/>
  <c r="G13" i="3"/>
  <c r="D15" i="3"/>
  <c r="F15" i="3" s="1"/>
  <c r="G15" i="3" s="1"/>
  <c r="C14" i="3"/>
  <c r="D14" i="3" s="1"/>
  <c r="F14" i="3" s="1"/>
  <c r="G14" i="3" s="1"/>
  <c r="I15" i="3"/>
  <c r="J15" i="3" s="1"/>
  <c r="I13" i="3"/>
  <c r="J13" i="3" s="1"/>
  <c r="H21" i="3"/>
  <c r="I21" i="3" s="1"/>
  <c r="K21" i="3" s="1"/>
  <c r="L21" i="3" s="1"/>
  <c r="M21" i="3" s="1"/>
  <c r="K14" i="3" l="1"/>
  <c r="K15" i="3"/>
  <c r="K13" i="3"/>
  <c r="G16" i="3"/>
  <c r="G26" i="3" s="1"/>
  <c r="M24" i="3"/>
  <c r="L24" i="3"/>
  <c r="J16" i="3"/>
  <c r="L26" i="3" s="1"/>
  <c r="F16" i="3"/>
  <c r="K16" i="3" l="1"/>
  <c r="M26" i="3" s="1"/>
</calcChain>
</file>

<file path=xl/comments1.xml><?xml version="1.0" encoding="utf-8"?>
<comments xmlns="http://schemas.openxmlformats.org/spreadsheetml/2006/main">
  <authors>
    <author>Enebral Prieto, Mª Teresa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 xml:space="preserve">Inidcar el descuento ofertado por la empresa adjudicataria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 xml:space="preserve">Ley 38/1992, de 28 diciembre, de Impuestos Especiales  </t>
        </r>
        <r>
          <rPr>
            <sz val="9"/>
            <color indexed="81"/>
            <rFont val="Tahoma"/>
            <family val="2"/>
          </rPr>
          <t>Capítulo VII: Impuestos sobre Hidrocarburos. 
Artículo 50: Tipo impositivo
(BOE 312, 29 diciembre 1992) 
Es una cantidad fija por cada litro.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Indicar la fecha correspondiente al último Weekly Oil Bulletin </t>
        </r>
        <r>
          <rPr>
            <u/>
            <sz val="9"/>
            <color indexed="81"/>
            <rFont val="Tahoma"/>
            <family val="2"/>
          </rPr>
          <t>disponible</t>
        </r>
        <r>
          <rPr>
            <sz val="9"/>
            <color indexed="81"/>
            <rFont val="Tahoma"/>
            <family val="2"/>
          </rPr>
          <t xml:space="preserve"> el último día del mes que se factura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Inidcar el precio medio nacional ANTES DE IMPUESTOS (WITHOUT TAXES) del último boletín petrolero de la UE </t>
        </r>
        <r>
          <rPr>
            <u/>
            <sz val="9"/>
            <color indexed="81"/>
            <rFont val="Tahoma"/>
            <family val="2"/>
          </rPr>
          <t>disponible</t>
        </r>
        <r>
          <rPr>
            <sz val="9"/>
            <color indexed="81"/>
            <rFont val="Tahoma"/>
            <family val="2"/>
          </rPr>
          <t xml:space="preserve"> el últiomo día del mes que se va a facturar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Indicar nº total de litros del combustible suministrado en el mes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 xml:space="preserve">Se factura al precio del último Weekly Oil Bulletin disponible el último día del mes que se va a facturar
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 xml:space="preserve">Se factura al precio de la estación de servicio
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>Indicar nº de litros del combustible suministrado, que NO se publica en el Weekly Oil Bulletin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Indicar el precio de la estación de servicio con IVA incluido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 xml:space="preserve">Indicar el impuesto especial de hidrocarburos correspondiente  al tipo de combustible
</t>
        </r>
      </text>
    </comment>
  </commentList>
</comments>
</file>

<file path=xl/sharedStrings.xml><?xml version="1.0" encoding="utf-8"?>
<sst xmlns="http://schemas.openxmlformats.org/spreadsheetml/2006/main" count="56" uniqueCount="48">
  <si>
    <t>Tipo general (€/l)</t>
  </si>
  <si>
    <t>Tipo especial (€/l)</t>
  </si>
  <si>
    <t>Total (€/l)</t>
  </si>
  <si>
    <t>Gasolina sin plomo IO 98 o superior</t>
  </si>
  <si>
    <t>Restantes gasolinas sin plomo</t>
  </si>
  <si>
    <t>Gasóleos uso general</t>
  </si>
  <si>
    <t>Gasóleo B (1.4)</t>
  </si>
  <si>
    <t>Impuestos especiales sobre hidrocarburos (IIEE)</t>
  </si>
  <si>
    <t>TOTALES</t>
  </si>
  <si>
    <t>PAI* / Litro
(sin impuestos)</t>
  </si>
  <si>
    <t>Descuento sobre PAI* ofertado por la empresa adjudicataria</t>
  </si>
  <si>
    <t>Litros consumidos</t>
  </si>
  <si>
    <t>Base imponible</t>
  </si>
  <si>
    <t>Impuestos especiales  por litro (IIEE)</t>
  </si>
  <si>
    <t>PAI* + IIEE
 (por litro)</t>
  </si>
  <si>
    <t>Total litros suministrados en el mes</t>
  </si>
  <si>
    <t>% descuento sobre PAI* ofertado por la empresa</t>
  </si>
  <si>
    <t>Fecha/hora del suministro</t>
  </si>
  <si>
    <t>PAI* por litro (sin impuestos)</t>
  </si>
  <si>
    <t>Importe a descontar sobre el PAI* por litro</t>
  </si>
  <si>
    <t>PAI EESS/litro
(PVP sin IVA y sin IIEE)</t>
  </si>
  <si>
    <t>Matrícula o nº de tarjeta</t>
  </si>
  <si>
    <t>Combustible publicado en Weekly Oil Bulletin</t>
  </si>
  <si>
    <r>
      <t xml:space="preserve">Combustible </t>
    </r>
    <r>
      <rPr>
        <b/>
        <u/>
        <sz val="11"/>
        <color theme="1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publicado en Weekly Oil Bulletin</t>
    </r>
  </si>
  <si>
    <t>Nombre o código de la estación de servicio</t>
  </si>
  <si>
    <t>Importe a descontar sobre el PAI por litro</t>
  </si>
  <si>
    <t>% descuento sobre PAI ofertado por la empresa</t>
  </si>
  <si>
    <t>Impuestos especiales por litro (IIEE)</t>
  </si>
  <si>
    <t>Fecha publicación Weekly Oil Bulletin</t>
  </si>
  <si>
    <t xml:space="preserve">Total litros suministrados </t>
  </si>
  <si>
    <r>
      <t xml:space="preserve">Euro-super 95
</t>
    </r>
    <r>
      <rPr>
        <sz val="11"/>
        <color theme="1"/>
        <rFont val="Calibri"/>
        <family val="2"/>
        <scheme val="minor"/>
      </rPr>
      <t>(Gasolina sin plomo 95)</t>
    </r>
  </si>
  <si>
    <r>
      <t xml:space="preserve">Gas oil automobile
</t>
    </r>
    <r>
      <rPr>
        <sz val="11"/>
        <color theme="1"/>
        <rFont val="Calibri"/>
        <family val="2"/>
        <scheme val="minor"/>
      </rPr>
      <t>(Gasóleo general)</t>
    </r>
  </si>
  <si>
    <r>
      <t xml:space="preserve">GPL pour moteur
</t>
    </r>
    <r>
      <rPr>
        <sz val="11"/>
        <color theme="1"/>
        <rFont val="Calibri"/>
        <family val="2"/>
        <scheme val="minor"/>
      </rPr>
      <t>(GLP)</t>
    </r>
  </si>
  <si>
    <t>A pagar</t>
  </si>
  <si>
    <r>
      <t xml:space="preserve">Importe total a descontar
</t>
    </r>
    <r>
      <rPr>
        <b/>
        <u/>
        <sz val="11"/>
        <color theme="1"/>
        <rFont val="Calibri"/>
        <family val="2"/>
        <scheme val="minor"/>
      </rPr>
      <t>con IVA</t>
    </r>
  </si>
  <si>
    <t>TOTAL</t>
  </si>
  <si>
    <r>
      <t xml:space="preserve">GLP uso general </t>
    </r>
    <r>
      <rPr>
        <sz val="11"/>
        <color rgb="FFFF0000"/>
        <rFont val="Calibri"/>
        <family val="2"/>
        <scheme val="minor"/>
      </rPr>
      <t>(Densidad SOLRED 0,564 kg/l)</t>
    </r>
  </si>
  <si>
    <t>SOLRED</t>
  </si>
  <si>
    <r>
      <t xml:space="preserve">Importe total con IVA
</t>
    </r>
    <r>
      <rPr>
        <b/>
        <u/>
        <sz val="11"/>
        <color theme="1"/>
        <rFont val="Calibri"/>
        <family val="2"/>
        <scheme val="minor"/>
      </rPr>
      <t>sin descuento</t>
    </r>
  </si>
  <si>
    <r>
      <t xml:space="preserve">Importe total con IVA
</t>
    </r>
    <r>
      <rPr>
        <b/>
        <u/>
        <sz val="11"/>
        <color theme="1"/>
        <rFont val="Calibri"/>
        <family val="2"/>
        <scheme val="minor"/>
      </rPr>
      <t>con descuento</t>
    </r>
  </si>
  <si>
    <t>PVP/litro
(IVA incluido)</t>
  </si>
  <si>
    <r>
      <t xml:space="preserve">AYUDA A LA COMPROBACIÓN FACTURAS del Acuerdo Marco de suministro de combustibles en EESS (AM 21/2023) - </t>
    </r>
    <r>
      <rPr>
        <b/>
        <sz val="14"/>
        <color rgb="FFFF0000"/>
        <rFont val="Calibri"/>
        <family val="2"/>
        <scheme val="minor"/>
      </rPr>
      <t>Lote 1 (Península)</t>
    </r>
  </si>
  <si>
    <r>
      <rPr>
        <b/>
        <u/>
        <sz val="12"/>
        <color rgb="FFFF0000"/>
        <rFont val="Calibri"/>
        <family val="2"/>
        <scheme val="minor"/>
      </rPr>
      <t>NOTA</t>
    </r>
    <r>
      <rPr>
        <b/>
        <sz val="12"/>
        <color rgb="FFFF0000"/>
        <rFont val="Calibri"/>
        <family val="2"/>
        <scheme val="minor"/>
      </rPr>
      <t xml:space="preserve">: </t>
    </r>
    <r>
      <rPr>
        <b/>
        <sz val="11"/>
        <color rgb="FFFF0000"/>
        <rFont val="Calibri"/>
        <family val="2"/>
        <scheme val="minor"/>
      </rPr>
      <t xml:space="preserve">Cumplimentar las casillas marcadas en amarillo
</t>
    </r>
    <r>
      <rPr>
        <sz val="11"/>
        <rFont val="Calibri"/>
        <family val="2"/>
        <scheme val="minor"/>
      </rPr>
      <t xml:space="preserve">Tipo impositivo </t>
    </r>
    <r>
      <rPr>
        <b/>
        <u/>
        <sz val="11"/>
        <rFont val="Calibri"/>
        <family val="2"/>
        <scheme val="minor"/>
      </rPr>
      <t>IVA: 21%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por el </t>
    </r>
    <r>
      <rPr>
        <b/>
        <sz val="11"/>
        <rFont val="Calibri"/>
        <family val="2"/>
        <scheme val="minor"/>
      </rPr>
      <t>Art.90 de la Ley 37/1992, de 28 diciembre, del Impuesto sobre el Valor Añadido</t>
    </r>
  </si>
  <si>
    <t>Gasolina Efitec 95 Premium</t>
  </si>
  <si>
    <t>Gasolina Efitec 98 Neotech Premium</t>
  </si>
  <si>
    <t>Gasolina Efitec 100 Neotech</t>
  </si>
  <si>
    <t>Diésel e+ 10N Premium</t>
  </si>
  <si>
    <t>Gasóleo Agrícola (Gasóleo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</si>
</sst>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\ &quot;€&quot;"/>
    <numFmt numFmtId="165" formatCode="0.0000"/>
    <numFmt numFmtId="166" formatCode="#,##0.00\ _€"/>
    <numFmt numFmtId="167" formatCode="#,##0.0000\ &quot;€&quot;"/>
    <numFmt numFmtId="168" formatCode="#,##0.00\ &quot;€&quot;"/>
    <numFmt numFmtId="169" formatCode="#,##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10" fontId="0" fillId="3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0" fillId="0" borderId="3" xfId="0" applyNumberFormat="1" applyBorder="1" applyAlignment="1">
      <alignment horizontal="center" vertical="center"/>
    </xf>
    <xf numFmtId="16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0" fontId="0" fillId="5" borderId="3" xfId="1" applyNumberFormat="1" applyFont="1" applyFill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0" fontId="0" fillId="0" borderId="3" xfId="1" applyNumberFormat="1" applyFont="1" applyFill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 wrapText="1"/>
    </xf>
    <xf numFmtId="4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22" fontId="8" fillId="3" borderId="3" xfId="0" applyNumberFormat="1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169" fontId="8" fillId="3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167" fontId="0" fillId="0" borderId="0" xfId="0" applyNumberFormat="1"/>
    <xf numFmtId="164" fontId="2" fillId="5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169" fontId="0" fillId="0" borderId="0" xfId="0" applyNumberFormat="1"/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showGridLines="0" tabSelected="1" topLeftCell="A13" zoomScaleNormal="100" workbookViewId="0">
      <selection activeCell="F18" sqref="F18"/>
    </sheetView>
  </sheetViews>
  <sheetFormatPr baseColWidth="10" defaultRowHeight="14.4" x14ac:dyDescent="0.3"/>
  <cols>
    <col min="1" max="1" width="24.33203125" customWidth="1"/>
    <col min="2" max="2" width="15.6640625" bestFit="1" customWidth="1"/>
    <col min="3" max="3" width="18.109375" customWidth="1"/>
    <col min="4" max="4" width="13.6640625" customWidth="1"/>
    <col min="5" max="6" width="21.6640625" customWidth="1"/>
    <col min="7" max="7" width="15.6640625" customWidth="1"/>
    <col min="8" max="8" width="15.109375" customWidth="1"/>
    <col min="9" max="10" width="15.6640625" customWidth="1"/>
    <col min="11" max="11" width="13.5546875" customWidth="1"/>
    <col min="12" max="12" width="13.109375" customWidth="1"/>
    <col min="13" max="13" width="14.5546875" customWidth="1"/>
  </cols>
  <sheetData>
    <row r="1" spans="1:13" ht="21.75" customHeight="1" x14ac:dyDescent="0.3">
      <c r="A1" s="20" t="s">
        <v>41</v>
      </c>
    </row>
    <row r="2" spans="1:13" ht="31.8" thickBot="1" x14ac:dyDescent="0.35">
      <c r="A2" s="31" t="s">
        <v>37</v>
      </c>
    </row>
    <row r="3" spans="1:13" ht="63.9" customHeight="1" thickTop="1" thickBot="1" x14ac:dyDescent="0.35">
      <c r="A3" s="46" t="s">
        <v>42</v>
      </c>
      <c r="B3" s="47"/>
      <c r="C3" s="47"/>
      <c r="D3" s="48"/>
      <c r="E3" s="15"/>
      <c r="F3" s="15"/>
      <c r="G3" s="15"/>
      <c r="H3" s="15"/>
      <c r="I3" s="15"/>
      <c r="J3" s="15"/>
      <c r="K3" s="15"/>
      <c r="L3" s="15"/>
    </row>
    <row r="4" spans="1:13" ht="12" customHeight="1" thickTop="1" x14ac:dyDescent="0.3">
      <c r="A4" s="30"/>
      <c r="B4" s="30"/>
      <c r="C4" s="30"/>
      <c r="D4" s="16"/>
      <c r="E4" s="16"/>
      <c r="F4" s="16"/>
      <c r="G4" s="16"/>
      <c r="H4" s="16"/>
      <c r="I4" s="16"/>
      <c r="J4" s="15"/>
      <c r="K4" s="15"/>
      <c r="L4" s="15"/>
    </row>
    <row r="5" spans="1:13" ht="32.1" customHeight="1" x14ac:dyDescent="0.3">
      <c r="A5" s="57" t="s">
        <v>10</v>
      </c>
      <c r="B5" s="57"/>
      <c r="C5" s="7">
        <v>0.14249999999999999</v>
      </c>
      <c r="E5" s="53" t="s">
        <v>7</v>
      </c>
      <c r="F5" s="54"/>
      <c r="G5" s="1" t="s">
        <v>0</v>
      </c>
      <c r="H5" s="1" t="s">
        <v>1</v>
      </c>
      <c r="I5" s="1" t="s">
        <v>2</v>
      </c>
    </row>
    <row r="6" spans="1:13" ht="30" customHeight="1" x14ac:dyDescent="0.3">
      <c r="A6" s="57" t="s">
        <v>28</v>
      </c>
      <c r="B6" s="57"/>
      <c r="C6" s="29"/>
      <c r="E6" s="55" t="s">
        <v>3</v>
      </c>
      <c r="F6" s="56"/>
      <c r="G6" s="6">
        <v>0.43192000000000003</v>
      </c>
      <c r="H6" s="6">
        <v>7.1999999999999995E-2</v>
      </c>
      <c r="I6" s="40">
        <f>G6+H6</f>
        <v>0.50392000000000003</v>
      </c>
    </row>
    <row r="7" spans="1:13" ht="30" customHeight="1" x14ac:dyDescent="0.3">
      <c r="A7" s="45" t="s">
        <v>22</v>
      </c>
      <c r="B7" s="1" t="s">
        <v>9</v>
      </c>
      <c r="C7" s="1" t="s">
        <v>29</v>
      </c>
      <c r="E7" s="49" t="s">
        <v>4</v>
      </c>
      <c r="F7" s="50"/>
      <c r="G7" s="10">
        <v>0.40068999999999999</v>
      </c>
      <c r="H7" s="10">
        <v>7.1999999999999995E-2</v>
      </c>
      <c r="I7" s="27">
        <f>G7+H7</f>
        <v>0.47269</v>
      </c>
      <c r="J7" s="21"/>
    </row>
    <row r="8" spans="1:13" ht="36.75" customHeight="1" x14ac:dyDescent="0.3">
      <c r="A8" s="23" t="s">
        <v>30</v>
      </c>
      <c r="B8" s="35"/>
      <c r="C8" s="5"/>
      <c r="E8" s="49" t="s">
        <v>5</v>
      </c>
      <c r="F8" s="50"/>
      <c r="G8" s="10">
        <v>0.307</v>
      </c>
      <c r="H8" s="10">
        <v>7.1999999999999995E-2</v>
      </c>
      <c r="I8" s="27">
        <f>G8+H8</f>
        <v>0.379</v>
      </c>
      <c r="J8" s="21"/>
    </row>
    <row r="9" spans="1:13" ht="37.5" customHeight="1" x14ac:dyDescent="0.3">
      <c r="A9" s="23" t="s">
        <v>31</v>
      </c>
      <c r="B9" s="35"/>
      <c r="C9" s="5"/>
      <c r="E9" s="51" t="s">
        <v>6</v>
      </c>
      <c r="F9" s="52"/>
      <c r="G9" s="10">
        <v>7.8710000000000002E-2</v>
      </c>
      <c r="H9" s="10">
        <v>1.7999999999999999E-2</v>
      </c>
      <c r="I9" s="41">
        <f>G9+H9</f>
        <v>9.6710000000000004E-2</v>
      </c>
      <c r="M9" s="2"/>
    </row>
    <row r="10" spans="1:13" ht="34.5" customHeight="1" x14ac:dyDescent="0.3">
      <c r="A10" s="23" t="s">
        <v>32</v>
      </c>
      <c r="B10" s="35"/>
      <c r="C10" s="5"/>
      <c r="E10" s="49" t="s">
        <v>36</v>
      </c>
      <c r="F10" s="50"/>
      <c r="G10" s="10">
        <f>57.47/(1000/0.564)</f>
        <v>3.2413079999999997E-2</v>
      </c>
      <c r="H10" s="10">
        <v>0</v>
      </c>
      <c r="I10" s="27">
        <f>SUM(G10:H10)</f>
        <v>3.2413079999999997E-2</v>
      </c>
      <c r="M10" s="2"/>
    </row>
    <row r="11" spans="1:13" x14ac:dyDescent="0.3">
      <c r="A11" s="22"/>
      <c r="B11" s="43"/>
      <c r="C11" s="42"/>
      <c r="G11" s="39"/>
      <c r="H11" s="39"/>
      <c r="I11" s="39"/>
      <c r="M11" s="2"/>
    </row>
    <row r="12" spans="1:13" ht="57.6" x14ac:dyDescent="0.3">
      <c r="A12" s="45" t="s">
        <v>22</v>
      </c>
      <c r="B12" s="1" t="s">
        <v>18</v>
      </c>
      <c r="C12" s="4" t="s">
        <v>13</v>
      </c>
      <c r="D12" s="4" t="s">
        <v>14</v>
      </c>
      <c r="E12" s="1" t="s">
        <v>15</v>
      </c>
      <c r="F12" s="4" t="s">
        <v>12</v>
      </c>
      <c r="G12" s="4" t="s">
        <v>38</v>
      </c>
      <c r="H12" s="1" t="s">
        <v>16</v>
      </c>
      <c r="I12" s="3" t="s">
        <v>19</v>
      </c>
      <c r="J12" s="1" t="s">
        <v>34</v>
      </c>
      <c r="K12" s="1" t="s">
        <v>39</v>
      </c>
    </row>
    <row r="13" spans="1:13" ht="28.8" x14ac:dyDescent="0.3">
      <c r="A13" s="23" t="s">
        <v>30</v>
      </c>
      <c r="B13" s="6">
        <f>B8</f>
        <v>0</v>
      </c>
      <c r="C13" s="19">
        <f>I7</f>
        <v>0.47269</v>
      </c>
      <c r="D13" s="6">
        <f>B13+C13</f>
        <v>0.47269</v>
      </c>
      <c r="E13" s="24">
        <f>$C$8</f>
        <v>0</v>
      </c>
      <c r="F13" s="25">
        <f>ROUND(D13*C8,2)</f>
        <v>0</v>
      </c>
      <c r="G13" s="18">
        <f>ROUND(F13*1.21,2)</f>
        <v>0</v>
      </c>
      <c r="H13" s="13">
        <f>$C$5</f>
        <v>0.14249999999999999</v>
      </c>
      <c r="I13" s="10">
        <f>B13*H13</f>
        <v>0</v>
      </c>
      <c r="J13" s="18">
        <f>ROUND(E13*I13*1.21,2)</f>
        <v>0</v>
      </c>
      <c r="K13" s="14">
        <f>G13-J13</f>
        <v>0</v>
      </c>
    </row>
    <row r="14" spans="1:13" ht="33" customHeight="1" x14ac:dyDescent="0.3">
      <c r="A14" s="23" t="s">
        <v>31</v>
      </c>
      <c r="B14" s="6">
        <f>B9</f>
        <v>0</v>
      </c>
      <c r="C14" s="19">
        <f>I8</f>
        <v>0.379</v>
      </c>
      <c r="D14" s="6">
        <f t="shared" ref="D14:D15" si="0">B14+C14</f>
        <v>0.379</v>
      </c>
      <c r="E14" s="24">
        <f>$C$9</f>
        <v>0</v>
      </c>
      <c r="F14" s="25">
        <f>ROUND(D14*C9,2)</f>
        <v>0</v>
      </c>
      <c r="G14" s="18">
        <f t="shared" ref="G14:G15" si="1">ROUND(F14*1.21,2)</f>
        <v>0</v>
      </c>
      <c r="H14" s="13">
        <f>$C$5</f>
        <v>0.14249999999999999</v>
      </c>
      <c r="I14" s="10">
        <f>B14*H14</f>
        <v>0</v>
      </c>
      <c r="J14" s="18">
        <f t="shared" ref="J14:J15" si="2">ROUND(E14*I14*1.21,2)</f>
        <v>0</v>
      </c>
      <c r="K14" s="14">
        <f t="shared" ref="K14:K15" si="3">G14-J14</f>
        <v>0</v>
      </c>
    </row>
    <row r="15" spans="1:13" ht="28.8" x14ac:dyDescent="0.3">
      <c r="A15" s="23" t="s">
        <v>32</v>
      </c>
      <c r="B15" s="6">
        <f>B10</f>
        <v>0</v>
      </c>
      <c r="C15" s="19">
        <f>I10</f>
        <v>3.2413079999999997E-2</v>
      </c>
      <c r="D15" s="6">
        <f t="shared" si="0"/>
        <v>3.2413079999999997E-2</v>
      </c>
      <c r="E15" s="24">
        <f>$C$10</f>
        <v>0</v>
      </c>
      <c r="F15" s="25">
        <f>ROUND(D15*C10,2)</f>
        <v>0</v>
      </c>
      <c r="G15" s="18">
        <f t="shared" si="1"/>
        <v>0</v>
      </c>
      <c r="H15" s="13">
        <f>$C$5</f>
        <v>0.14249999999999999</v>
      </c>
      <c r="I15" s="10">
        <f>B15*H15</f>
        <v>0</v>
      </c>
      <c r="J15" s="18">
        <f t="shared" si="2"/>
        <v>0</v>
      </c>
      <c r="K15" s="14">
        <f t="shared" si="3"/>
        <v>0</v>
      </c>
    </row>
    <row r="16" spans="1:13" x14ac:dyDescent="0.3">
      <c r="A16" s="44" t="s">
        <v>35</v>
      </c>
      <c r="B16" s="43"/>
      <c r="C16" s="42"/>
      <c r="F16" s="26">
        <f>SUM(F13:F15)</f>
        <v>0</v>
      </c>
      <c r="G16" s="26">
        <f>SUM(G13:G15)</f>
        <v>0</v>
      </c>
      <c r="H16" s="39"/>
      <c r="I16" s="39"/>
      <c r="J16" s="26">
        <f>SUM(J13:J15)</f>
        <v>0</v>
      </c>
      <c r="K16" s="26">
        <f>SUM(K13:K15)</f>
        <v>0</v>
      </c>
      <c r="M16" s="2"/>
    </row>
    <row r="17" spans="1:14" x14ac:dyDescent="0.3">
      <c r="A17" s="22"/>
      <c r="B17" s="43"/>
      <c r="C17" s="42"/>
      <c r="G17" s="39"/>
      <c r="H17" s="39"/>
      <c r="I17" s="39"/>
      <c r="M17" s="2"/>
    </row>
    <row r="18" spans="1:14" s="9" customFormat="1" ht="57.6" x14ac:dyDescent="0.3">
      <c r="A18" s="45" t="s">
        <v>21</v>
      </c>
      <c r="B18" s="1" t="s">
        <v>23</v>
      </c>
      <c r="C18" s="1" t="s">
        <v>17</v>
      </c>
      <c r="D18" s="1" t="s">
        <v>24</v>
      </c>
      <c r="E18" s="1" t="s">
        <v>11</v>
      </c>
      <c r="F18" s="36" t="s">
        <v>40</v>
      </c>
      <c r="G18" s="4" t="s">
        <v>38</v>
      </c>
      <c r="H18" s="4" t="s">
        <v>27</v>
      </c>
      <c r="I18" s="4" t="s">
        <v>20</v>
      </c>
      <c r="J18" s="1" t="s">
        <v>26</v>
      </c>
      <c r="K18" s="1" t="s">
        <v>25</v>
      </c>
      <c r="L18" s="1" t="s">
        <v>34</v>
      </c>
      <c r="M18" s="1" t="s">
        <v>39</v>
      </c>
    </row>
    <row r="19" spans="1:14" s="9" customFormat="1" ht="28.8" x14ac:dyDescent="0.3">
      <c r="A19" s="32"/>
      <c r="B19" s="38" t="s">
        <v>43</v>
      </c>
      <c r="C19" s="33"/>
      <c r="D19" s="32"/>
      <c r="E19" s="34"/>
      <c r="F19" s="28"/>
      <c r="G19" s="18">
        <f>ROUND(E19*F19,2)</f>
        <v>0</v>
      </c>
      <c r="H19" s="37">
        <f>I7</f>
        <v>0.47269</v>
      </c>
      <c r="I19" s="10">
        <f>F19/1.21-H19</f>
        <v>-0.47269</v>
      </c>
      <c r="J19" s="17">
        <f>$C$5</f>
        <v>0.14249999999999999</v>
      </c>
      <c r="K19" s="10">
        <f>I19*J19</f>
        <v>-6.7358324999999997E-2</v>
      </c>
      <c r="L19" s="18">
        <f>ROUND(K19*E19*1.21,2)</f>
        <v>0</v>
      </c>
      <c r="M19" s="18">
        <f>G19-L19</f>
        <v>0</v>
      </c>
    </row>
    <row r="20" spans="1:14" s="9" customFormat="1" ht="28.8" x14ac:dyDescent="0.3">
      <c r="A20" s="32"/>
      <c r="B20" s="38" t="s">
        <v>44</v>
      </c>
      <c r="C20" s="33"/>
      <c r="D20" s="32"/>
      <c r="E20" s="34"/>
      <c r="F20" s="28"/>
      <c r="G20" s="18">
        <f>ROUND(E20*F20,2)</f>
        <v>0</v>
      </c>
      <c r="H20" s="37">
        <f>I6</f>
        <v>0.50392000000000003</v>
      </c>
      <c r="I20" s="10">
        <f t="shared" ref="I20:I23" si="4">F20/1.21-H20</f>
        <v>-0.50392000000000003</v>
      </c>
      <c r="J20" s="17">
        <f>$C$5</f>
        <v>0.14249999999999999</v>
      </c>
      <c r="K20" s="10">
        <f t="shared" ref="K20:K23" si="5">I20*J20</f>
        <v>-7.18086E-2</v>
      </c>
      <c r="L20" s="18">
        <f t="shared" ref="L20:L23" si="6">ROUND(K20*E20*1.21,2)</f>
        <v>0</v>
      </c>
      <c r="M20" s="18">
        <f t="shared" ref="M20:M23" si="7">G20-L20</f>
        <v>0</v>
      </c>
    </row>
    <row r="21" spans="1:14" s="9" customFormat="1" ht="28.8" x14ac:dyDescent="0.3">
      <c r="A21" s="32"/>
      <c r="B21" s="38" t="s">
        <v>45</v>
      </c>
      <c r="C21" s="33"/>
      <c r="D21" s="32"/>
      <c r="E21" s="34"/>
      <c r="F21" s="28"/>
      <c r="G21" s="18">
        <f>ROUND(E21*F21,2)</f>
        <v>0</v>
      </c>
      <c r="H21" s="37">
        <f>I6</f>
        <v>0.50392000000000003</v>
      </c>
      <c r="I21" s="10">
        <f t="shared" si="4"/>
        <v>-0.50392000000000003</v>
      </c>
      <c r="J21" s="17">
        <f>$C$5</f>
        <v>0.14249999999999999</v>
      </c>
      <c r="K21" s="10">
        <f t="shared" si="5"/>
        <v>-7.18086E-2</v>
      </c>
      <c r="L21" s="18">
        <f t="shared" si="6"/>
        <v>0</v>
      </c>
      <c r="M21" s="18">
        <f t="shared" si="7"/>
        <v>0</v>
      </c>
    </row>
    <row r="22" spans="1:14" s="9" customFormat="1" ht="28.8" x14ac:dyDescent="0.3">
      <c r="A22" s="32"/>
      <c r="B22" s="38" t="s">
        <v>46</v>
      </c>
      <c r="C22" s="33"/>
      <c r="D22" s="32"/>
      <c r="E22" s="34"/>
      <c r="F22" s="28"/>
      <c r="G22" s="18">
        <f>ROUND(E22*F22,2)</f>
        <v>0</v>
      </c>
      <c r="H22" s="37">
        <f>I8</f>
        <v>0.379</v>
      </c>
      <c r="I22" s="10">
        <f t="shared" si="4"/>
        <v>-0.379</v>
      </c>
      <c r="J22" s="17">
        <f>$C$5</f>
        <v>0.14249999999999999</v>
      </c>
      <c r="K22" s="10">
        <f t="shared" si="5"/>
        <v>-5.4007499999999993E-2</v>
      </c>
      <c r="L22" s="18">
        <f t="shared" si="6"/>
        <v>0</v>
      </c>
      <c r="M22" s="18">
        <f t="shared" si="7"/>
        <v>0</v>
      </c>
    </row>
    <row r="23" spans="1:14" s="9" customFormat="1" ht="28.8" x14ac:dyDescent="0.3">
      <c r="A23" s="32"/>
      <c r="B23" s="38" t="s">
        <v>47</v>
      </c>
      <c r="C23" s="33"/>
      <c r="D23" s="32"/>
      <c r="E23" s="34"/>
      <c r="F23" s="28"/>
      <c r="G23" s="18">
        <f>ROUND(E23*F23,2)</f>
        <v>0</v>
      </c>
      <c r="H23" s="37">
        <f>I9</f>
        <v>9.6710000000000004E-2</v>
      </c>
      <c r="I23" s="10">
        <f t="shared" si="4"/>
        <v>-9.6710000000000004E-2</v>
      </c>
      <c r="J23" s="17">
        <f>$C$5</f>
        <v>0.14249999999999999</v>
      </c>
      <c r="K23" s="10">
        <f t="shared" si="5"/>
        <v>-1.3781175E-2</v>
      </c>
      <c r="L23" s="18">
        <f t="shared" si="6"/>
        <v>0</v>
      </c>
      <c r="M23" s="18">
        <f t="shared" si="7"/>
        <v>0</v>
      </c>
    </row>
    <row r="24" spans="1:14" x14ac:dyDescent="0.3">
      <c r="A24" s="44" t="s">
        <v>35</v>
      </c>
      <c r="B24" s="43"/>
      <c r="C24" s="42"/>
      <c r="F24" s="26"/>
      <c r="G24" s="26">
        <f>SUM(G19:G23)</f>
        <v>0</v>
      </c>
      <c r="H24" s="39"/>
      <c r="I24" s="39"/>
      <c r="J24" s="26"/>
      <c r="K24" s="26"/>
      <c r="L24" s="26">
        <f>SUM(L19:L23)</f>
        <v>0</v>
      </c>
      <c r="M24" s="26">
        <f>SUM(M19:M23)</f>
        <v>0</v>
      </c>
    </row>
    <row r="26" spans="1:14" s="9" customFormat="1" x14ac:dyDescent="0.3">
      <c r="A26" s="8" t="s">
        <v>8</v>
      </c>
      <c r="B26" s="8"/>
      <c r="C26" s="8"/>
      <c r="D26" s="11"/>
      <c r="E26" s="8"/>
      <c r="F26" s="11"/>
      <c r="G26" s="26">
        <f>G16+G24</f>
        <v>0</v>
      </c>
      <c r="H26" s="8"/>
      <c r="I26" s="8"/>
      <c r="J26" s="8"/>
      <c r="K26" s="8"/>
      <c r="L26" s="26">
        <f>J16+L24</f>
        <v>0</v>
      </c>
      <c r="M26" s="26">
        <f>K16+M24</f>
        <v>0</v>
      </c>
      <c r="N26" s="9" t="s">
        <v>33</v>
      </c>
    </row>
    <row r="27" spans="1:14" x14ac:dyDescent="0.3">
      <c r="A27" s="12"/>
    </row>
  </sheetData>
  <mergeCells count="9">
    <mergeCell ref="E8:F8"/>
    <mergeCell ref="E9:F9"/>
    <mergeCell ref="E10:F10"/>
    <mergeCell ref="A3:D3"/>
    <mergeCell ref="A5:B5"/>
    <mergeCell ref="E5:F5"/>
    <mergeCell ref="A6:B6"/>
    <mergeCell ref="E6:F6"/>
    <mergeCell ref="E7:F7"/>
  </mergeCells>
  <pageMargins left="0.25" right="0.25" top="0.75" bottom="0.75" header="0.3" footer="0.3"/>
  <pageSetup paperSize="9" scale="61" orientation="landscape" r:id="rId1"/>
  <legacy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Aragón</vt:lpstr>
    </vt:vector>
  </TitlesOfParts>
  <Company>ALC05SCCM02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Enebral Prieto, Mª Teresa</dc:creator>
  <cp:lastModifiedBy>Administrador</cp:lastModifiedBy>
  <cp:lastPrinted>2024-05-30T13:04:08Z</cp:lastPrinted>
  <dcterms:created xsi:type="dcterms:W3CDTF">2020-12-16T18:53:19Z</dcterms:created>
  <dcterms:modified xsi:type="dcterms:W3CDTF">2024-10-30T13:39:45Z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 Tabla ayuda comprobación facturas AM 21-23_SOLRED L1, L6.xlsx</vt:lpwstr>
  </property>
</Properties>
</file>